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ценообразование" sheetId="1" r:id="rId1"/>
  </sheets>
  <externalReferences>
    <externalReference r:id="rId4"/>
  </externalReferences>
  <definedNames>
    <definedName name="_xlnm.Print_Titles" localSheetId="0">'ценообразование'!$5:$5</definedName>
    <definedName name="курсGBP">#REF!</definedName>
    <definedName name="курсД">#REF!</definedName>
    <definedName name="курсДолл">#REF!</definedName>
    <definedName name="курсЕ">#REF!</definedName>
    <definedName name="_xlnm.Print_Area" localSheetId="0">'ценообразование'!$A$1:$M$9</definedName>
  </definedNames>
  <calcPr fullCalcOnLoad="1"/>
</workbook>
</file>

<file path=xl/sharedStrings.xml><?xml version="1.0" encoding="utf-8"?>
<sst xmlns="http://schemas.openxmlformats.org/spreadsheetml/2006/main" count="22" uniqueCount="22">
  <si>
    <t>задаваемые параметры</t>
  </si>
  <si>
    <t>Расчетная цена за бутылку с НДС</t>
  </si>
  <si>
    <t>Расчетная цена за бутылку без НДС</t>
  </si>
  <si>
    <t>Себестоимость 1 бут. без НДС</t>
  </si>
  <si>
    <t>Валовый доход без НДС, руб.</t>
  </si>
  <si>
    <t>Наценка, %</t>
  </si>
  <si>
    <t>Товар 1</t>
  </si>
  <si>
    <t>Товар 2</t>
  </si>
  <si>
    <t>Товар 3</t>
  </si>
  <si>
    <t>Товар 4</t>
  </si>
  <si>
    <t>Наименование</t>
  </si>
  <si>
    <t>отсрочка (к.д.)</t>
  </si>
  <si>
    <t>ретро-бонус оптовика (%)</t>
  </si>
  <si>
    <t>банковская ставка (%)</t>
  </si>
  <si>
    <t>% менеджеров</t>
  </si>
  <si>
    <t>Маржа, %</t>
  </si>
  <si>
    <t>проверка</t>
  </si>
  <si>
    <t xml:space="preserve">% менеджера </t>
  </si>
  <si>
    <t>маржа (%)</t>
  </si>
  <si>
    <t>отсрочка, руб.</t>
  </si>
  <si>
    <t>Итого затраты, руб.</t>
  </si>
  <si>
    <t>Маржинальный доход, руб.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</si>
</sst>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0.0000"/>
    <numFmt numFmtId="168" formatCode="dd/mm/yy;@"/>
    <numFmt numFmtId="169" formatCode="_-[$€-2]\ * #,##0.00_-;\-[$€-2]\ * #,##0.00_-;_-[$€-2]\ * &quot;-&quot;??_-"/>
    <numFmt numFmtId="170" formatCode="#,##0.0"/>
    <numFmt numFmtId="171" formatCode="_-* #,##0.00\ &quot;€&quot;_-;\-* #,##0.00\ &quot;€&quot;_-;_-* &quot;-&quot;??\ &quot;€&quot;_-;_-@_-"/>
    <numFmt numFmtId="172" formatCode="_-* #,##0.00\€_-;_-* #,##0.00\€\-;_-* &quot;-&quot;??\€_-;_-@_-"/>
    <numFmt numFmtId="173" formatCode="0.0%"/>
    <numFmt numFmtId="174" formatCode="[$$-409]#,##0.00"/>
    <numFmt numFmtId="175" formatCode="#,##0.000_ ;\-#,##0.000\ "/>
    <numFmt numFmtId="176" formatCode="_-* #,##0.000_р_._-;\-* #,##0.000_р_._-;_-* &quot;-&quot;??_р_.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00_р_._-;\-* #,##0.000_р_._-;_-* &quot;-&quot;???_р_._-;_-@_-"/>
    <numFmt numFmtId="194" formatCode="#,##0.00&quot;р.&quot;"/>
    <numFmt numFmtId="195" formatCode="[$-809]dd\ mmmm\ yyyy"/>
    <numFmt numFmtId="196" formatCode="[$-FC19]dd\ mmmm\ yyyy\ \г\.;@"/>
    <numFmt numFmtId="197" formatCode="[$-419]d\-mmm\-yyyy;@"/>
    <numFmt numFmtId="198" formatCode="mmm\-yyyy"/>
    <numFmt numFmtId="199" formatCode="###\ ###"/>
    <numFmt numFmtId="200" formatCode="[&lt;=9999999]###\-####;\(###\)\ ###\-####"/>
    <numFmt numFmtId="201" formatCode="0.000000"/>
    <numFmt numFmtId="202" formatCode="0.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[$-FC19]d\ mmmm\ yyyy\ &quot;г.&quot;"/>
    <numFmt numFmtId="208" formatCode="#,##0.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9"/>
      <color indexed="12"/>
      <name val="Arial Cyr"/>
      <family val="0"/>
    </font>
    <font>
      <sz val="9"/>
      <color indexed="60"/>
      <name val="Arial Cyr"/>
      <family val="0"/>
    </font>
    <font>
      <b/>
      <sz val="9"/>
      <name val="Arial Cyr"/>
      <family val="2"/>
    </font>
    <font>
      <sz val="9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9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shrinkToFit="1"/>
    </xf>
    <xf numFmtId="4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/>
    </xf>
    <xf numFmtId="4" fontId="22" fillId="4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left"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4" fontId="24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3" fillId="22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4" fontId="23" fillId="22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0" fontId="23" fillId="4" borderId="10" xfId="0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4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3" fontId="23" fillId="0" borderId="0" xfId="0" applyNumberFormat="1" applyFont="1" applyFill="1" applyAlignment="1">
      <alignment/>
    </xf>
    <xf numFmtId="208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right"/>
    </xf>
    <xf numFmtId="4" fontId="22" fillId="0" borderId="10" xfId="0" applyNumberFormat="1" applyFont="1" applyFill="1" applyBorder="1" applyAlignment="1">
      <alignment horizontal="center" wrapText="1"/>
    </xf>
    <xf numFmtId="4" fontId="23" fillId="22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91;&#1093;&#1075;&#1072;&#1083;&#1090;&#1077;&#1088;&#1080;&#1103;\&#1058;&#1088;&#1077;&#1087;&#1086;&#1074;&#1072;\&#1056;&#1077;&#1085;&#1090;&#1072;&#1073;&#1077;&#1083;&#1100;&#1085;&#1086;&#1089;&#1090;&#1100;%20&#1090;&#1086;&#1074;&#1072;&#1088;&#1086;&#1074;\&#1055;&#1088;&#1080;&#1074;&#1083;&#1077;&#1095;&#1077;&#1085;&#1082;&#1072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влеченка (2)"/>
      <sheetName val="привлечен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6"/>
  <sheetViews>
    <sheetView tabSelected="1" zoomScaleSheetLayoutView="100" workbookViewId="0" topLeftCell="A1">
      <pane xSplit="1" ySplit="5" topLeftCell="B6" activePane="bottomRight" state="frozen"/>
      <selection pane="topLeft" activeCell="J426" sqref="J426"/>
      <selection pane="topRight" activeCell="J426" sqref="J426"/>
      <selection pane="bottomLeft" activeCell="J426" sqref="J426"/>
      <selection pane="bottomRight" activeCell="L5" sqref="L5"/>
    </sheetView>
  </sheetViews>
  <sheetFormatPr defaultColWidth="9.00390625" defaultRowHeight="12.75"/>
  <cols>
    <col min="1" max="1" width="9.75390625" style="5" customWidth="1"/>
    <col min="2" max="2" width="10.25390625" style="6" customWidth="1"/>
    <col min="3" max="3" width="9.875" style="7" customWidth="1"/>
    <col min="4" max="4" width="8.375" style="7" customWidth="1"/>
    <col min="5" max="5" width="9.75390625" style="7" customWidth="1"/>
    <col min="6" max="6" width="8.00390625" style="7" customWidth="1"/>
    <col min="7" max="7" width="7.625" style="7" customWidth="1"/>
    <col min="8" max="8" width="7.00390625" style="7" customWidth="1"/>
    <col min="9" max="9" width="6.625" style="7" customWidth="1"/>
    <col min="10" max="10" width="8.625" style="7" customWidth="1"/>
    <col min="11" max="11" width="7.875" style="7" customWidth="1"/>
    <col min="12" max="12" width="8.75390625" style="7" customWidth="1"/>
    <col min="13" max="13" width="8.875" style="7" customWidth="1"/>
    <col min="14" max="16384" width="9.125" style="9" customWidth="1"/>
  </cols>
  <sheetData>
    <row r="1" spans="6:13" ht="12">
      <c r="F1" s="32" t="s">
        <v>0</v>
      </c>
      <c r="G1" s="32"/>
      <c r="H1" s="32"/>
      <c r="I1" s="32"/>
      <c r="J1" s="32"/>
      <c r="K1" s="8"/>
      <c r="L1" s="8"/>
      <c r="M1" s="8"/>
    </row>
    <row r="2" spans="1:13" s="16" customFormat="1" ht="48">
      <c r="A2" s="10"/>
      <c r="B2" s="11"/>
      <c r="C2" s="12"/>
      <c r="D2" s="13"/>
      <c r="E2" s="13"/>
      <c r="F2" s="14" t="s">
        <v>18</v>
      </c>
      <c r="G2" s="14" t="s">
        <v>14</v>
      </c>
      <c r="H2" s="14" t="s">
        <v>11</v>
      </c>
      <c r="I2" s="14" t="s">
        <v>13</v>
      </c>
      <c r="J2" s="14" t="s">
        <v>12</v>
      </c>
      <c r="K2" s="15"/>
      <c r="L2" s="15"/>
      <c r="M2" s="15"/>
    </row>
    <row r="3" spans="4:13" ht="12">
      <c r="D3" s="17"/>
      <c r="E3" s="17"/>
      <c r="F3" s="18">
        <v>40</v>
      </c>
      <c r="G3" s="18">
        <v>5</v>
      </c>
      <c r="H3" s="18">
        <v>30</v>
      </c>
      <c r="I3" s="18">
        <v>10</v>
      </c>
      <c r="J3" s="18">
        <v>15</v>
      </c>
      <c r="K3" s="19"/>
      <c r="L3" s="19"/>
      <c r="M3" s="19"/>
    </row>
    <row r="4" spans="1:13" ht="12">
      <c r="A4" s="20"/>
      <c r="C4" s="21"/>
      <c r="D4" s="9"/>
      <c r="L4" s="22"/>
      <c r="M4" s="23" t="s">
        <v>16</v>
      </c>
    </row>
    <row r="5" spans="1:13" s="27" customFormat="1" ht="66" customHeight="1">
      <c r="A5" s="24" t="s">
        <v>10</v>
      </c>
      <c r="B5" s="25" t="s">
        <v>1</v>
      </c>
      <c r="C5" s="26" t="s">
        <v>2</v>
      </c>
      <c r="D5" s="25" t="s">
        <v>3</v>
      </c>
      <c r="E5" s="25" t="s">
        <v>4</v>
      </c>
      <c r="F5" s="25" t="s">
        <v>5</v>
      </c>
      <c r="G5" s="25" t="s">
        <v>17</v>
      </c>
      <c r="H5" s="33" t="s">
        <v>19</v>
      </c>
      <c r="I5" s="33"/>
      <c r="J5" s="25" t="str">
        <f>J2</f>
        <v>ретро-бонус оптовика (%)</v>
      </c>
      <c r="K5" s="25" t="s">
        <v>20</v>
      </c>
      <c r="L5" s="25" t="s">
        <v>21</v>
      </c>
      <c r="M5" s="25" t="s">
        <v>15</v>
      </c>
    </row>
    <row r="6" spans="1:13" ht="12">
      <c r="A6" s="1" t="s">
        <v>6</v>
      </c>
      <c r="B6" s="2">
        <f>C6*1.18</f>
        <v>132.7703671232877</v>
      </c>
      <c r="C6" s="4">
        <f>(D6+H6)/(1-$G$3/100-$J$3/100-$F$3/100)</f>
        <v>112.51726027397264</v>
      </c>
      <c r="D6" s="2">
        <v>44.64</v>
      </c>
      <c r="E6" s="2">
        <f>C6-D6</f>
        <v>67.87726027397264</v>
      </c>
      <c r="F6" s="2">
        <f>E6/D6*100</f>
        <v>152.05479452054803</v>
      </c>
      <c r="G6" s="2">
        <f>$G$3%*C6</f>
        <v>5.625863013698632</v>
      </c>
      <c r="H6" s="31">
        <f>D6*$I$3%/365*$H$3</f>
        <v>0.3669041095890411</v>
      </c>
      <c r="I6" s="31"/>
      <c r="J6" s="2">
        <f>$J$3%*C6</f>
        <v>16.877589041095895</v>
      </c>
      <c r="K6" s="2">
        <f>SUM(G6:J6)</f>
        <v>22.87035616438357</v>
      </c>
      <c r="L6" s="2">
        <f>E6-K6</f>
        <v>45.00690410958907</v>
      </c>
      <c r="M6" s="2">
        <f>L6/C6*100</f>
        <v>40.000000000000014</v>
      </c>
    </row>
    <row r="7" spans="1:13" ht="12">
      <c r="A7" s="1" t="s">
        <v>7</v>
      </c>
      <c r="B7" s="2">
        <f>C7*1.18</f>
        <v>297.42465753424665</v>
      </c>
      <c r="C7" s="4">
        <f>(D7+H7)/(1-$G$3/100-$J$3/100-$F$3/100)</f>
        <v>252.054794520548</v>
      </c>
      <c r="D7" s="2">
        <v>100</v>
      </c>
      <c r="E7" s="2">
        <f>C7-D7</f>
        <v>152.054794520548</v>
      </c>
      <c r="F7" s="2">
        <f>E7/D7*100</f>
        <v>152.054794520548</v>
      </c>
      <c r="G7" s="2">
        <f>$G$3%*C7</f>
        <v>12.602739726027401</v>
      </c>
      <c r="H7" s="31">
        <f>D7*$I$3%/365*$H$3</f>
        <v>0.821917808219178</v>
      </c>
      <c r="I7" s="31"/>
      <c r="J7" s="2">
        <f>$J$3%*C7</f>
        <v>37.8082191780822</v>
      </c>
      <c r="K7" s="2">
        <f>SUM(G7:J7)</f>
        <v>51.232876712328775</v>
      </c>
      <c r="L7" s="2">
        <f>E7-K7</f>
        <v>100.82191780821923</v>
      </c>
      <c r="M7" s="2">
        <f>L7/C7*100</f>
        <v>40.00000000000001</v>
      </c>
    </row>
    <row r="8" spans="1:13" ht="12">
      <c r="A8" s="3" t="s">
        <v>8</v>
      </c>
      <c r="B8" s="2">
        <f>C8*1.18</f>
        <v>1784.5479452054797</v>
      </c>
      <c r="C8" s="4">
        <f>(D8+H8)/(1-$G$3/100-$J$3/100-$F$3/100)</f>
        <v>1512.328767123288</v>
      </c>
      <c r="D8" s="2">
        <v>600</v>
      </c>
      <c r="E8" s="2">
        <f>C8-D8</f>
        <v>912.3287671232879</v>
      </c>
      <c r="F8" s="2">
        <f>E8/D8*100</f>
        <v>152.05479452054797</v>
      </c>
      <c r="G8" s="2">
        <f>$G$3%*C8</f>
        <v>75.6164383561644</v>
      </c>
      <c r="H8" s="31">
        <f>D8*$I$3%/365*$H$3</f>
        <v>4.931506849315069</v>
      </c>
      <c r="I8" s="31"/>
      <c r="J8" s="2">
        <f>$J$3%*C8</f>
        <v>226.84931506849318</v>
      </c>
      <c r="K8" s="2">
        <f>SUM(G8:J8)</f>
        <v>307.3972602739726</v>
      </c>
      <c r="L8" s="2">
        <f>E8-K8</f>
        <v>604.9315068493153</v>
      </c>
      <c r="M8" s="2">
        <f>L8/C8*100</f>
        <v>40.00000000000001</v>
      </c>
    </row>
    <row r="9" spans="1:13" ht="12">
      <c r="A9" s="3" t="s">
        <v>9</v>
      </c>
      <c r="B9" s="2">
        <f>C9*1.18</f>
        <v>2676.8219178082195</v>
      </c>
      <c r="C9" s="4">
        <f>(D9+H9)/(1-$G$3/100-$J$3/100-$F$3/100)</f>
        <v>2268.493150684932</v>
      </c>
      <c r="D9" s="2">
        <v>900</v>
      </c>
      <c r="E9" s="2">
        <f>C9-D9</f>
        <v>1368.493150684932</v>
      </c>
      <c r="F9" s="2">
        <f>E9/D9*100</f>
        <v>152.054794520548</v>
      </c>
      <c r="G9" s="2">
        <f>$G$3%*C9</f>
        <v>113.4246575342466</v>
      </c>
      <c r="H9" s="31">
        <f>D9*$I$3%/365*$H$3</f>
        <v>7.397260273972602</v>
      </c>
      <c r="I9" s="31"/>
      <c r="J9" s="2">
        <f>$J$3%*C9</f>
        <v>340.2739726027398</v>
      </c>
      <c r="K9" s="2">
        <f>SUM(G9:J9)</f>
        <v>461.095890410959</v>
      </c>
      <c r="L9" s="2">
        <f>E9-K9</f>
        <v>907.3972602739731</v>
      </c>
      <c r="M9" s="2">
        <f>L9/C9*100</f>
        <v>40.000000000000014</v>
      </c>
    </row>
    <row r="17" ht="12">
      <c r="E17" s="28"/>
    </row>
    <row r="19" ht="12">
      <c r="G19" s="29"/>
    </row>
    <row r="26" spans="3:4" ht="12">
      <c r="C26" s="30"/>
      <c r="D26" s="30"/>
    </row>
  </sheetData>
  <sheetProtection/>
  <mergeCells count="6">
    <mergeCell ref="H8:I8"/>
    <mergeCell ref="H9:I9"/>
    <mergeCell ref="F1:J1"/>
    <mergeCell ref="H5:I5"/>
    <mergeCell ref="H6:I6"/>
    <mergeCell ref="H7:I7"/>
  </mergeCells>
  <printOptions/>
  <pageMargins left="0.8" right="0.1968503937007874" top="0.44" bottom="0.1968503937007874" header="0" footer="0"/>
  <pageSetup fitToHeight="3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Lema</cp:lastModifiedBy>
  <cp:lastPrinted>2011-07-14T12:35:53Z</cp:lastPrinted>
  <dcterms:created xsi:type="dcterms:W3CDTF">2011-07-13T10:26:29Z</dcterms:created>
  <dcterms:modified xsi:type="dcterms:W3CDTF">2011-07-19T05:39:36Z</dcterms:modified>
  <cp:category/>
  <cp:version/>
  <cp:contentType/>
  <cp:contentStatus/>
</cp:coreProperties>
</file>